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РАСХОДЫ ФРАНЧАЙЗИ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<sst xmlns="http://schemas.openxmlformats.org/spreadsheetml/2006/main" count="80" uniqueCount="80">
  <si>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Ваш ФИНАНСОВЫЙ ПЛАН</t>
  </si>
  <si>
    <t>Исходные данные</t>
  </si>
  <si>
    <t>Финансовый план рассчитывается автоматически на основе исходных данных справа.</t>
  </si>
  <si>
    <t>СУММА ИНВЕСТИЦИЙ НА ОТКРЫТИЕ БИЗНЕСА</t>
  </si>
  <si>
    <t>Паушальный взнос</t>
  </si>
  <si>
    <t>Роялти</t>
  </si>
  <si>
    <t>ЕЖЕМЕСЯЧНАЯ ПРИБЫЛЬ</t>
  </si>
  <si>
    <t>Дата начала работ</t>
  </si>
  <si>
    <t>ЕЖЕМЕСЯЧНЫЙ РАСХОД</t>
  </si>
  <si>
    <t>ЕЖЕМЕСЯЧНЫЙ ДОХОД</t>
  </si>
  <si>
    <t>Поставьте 0, если помещение у вас в собственности</t>
  </si>
  <si>
    <t>ВАШИ ИНВЕСТИЦИИ ПОЛНОСТЬЮ 
ВЕРНУТСЯ К ВАМ В ЭТОТ ДЕНЬ</t>
  </si>
  <si>
    <t>НИЖЕ ДЕТАЛЬНЫЕ РАСЧЕТЫ</t>
  </si>
  <si>
    <t>ПАУШАЛЬНЫЙ ВЗНОС</t>
  </si>
  <si>
    <t>В зависимости от города</t>
  </si>
  <si>
    <t>АРЕНДА ПОМЕЩЕНИЯ</t>
  </si>
  <si>
    <t>Помещение</t>
  </si>
  <si>
    <t>Аренда помещения</t>
  </si>
  <si>
    <t>Коммунальные расходы</t>
  </si>
  <si>
    <t>зависит от договора. это максимальная ставка</t>
  </si>
  <si>
    <t>Телефония, интернет</t>
  </si>
  <si>
    <t>зависит от цен на интернет в вашем городе</t>
  </si>
  <si>
    <t>Хоз. расходы</t>
  </si>
  <si>
    <t>ФЗП</t>
  </si>
  <si>
    <t>Отчисления в фонды</t>
  </si>
  <si>
    <t>Маркетинг</t>
  </si>
  <si>
    <t>Реклама в городе</t>
  </si>
  <si>
    <t>привлекайте людей в вашем городе, используя наши стратегии</t>
  </si>
  <si>
    <t>Налоги и сборы</t>
  </si>
  <si>
    <t>Налоги + сборы</t>
  </si>
  <si>
    <t>Роялти</t>
  </si>
  <si>
    <t>Выплаты роялти</t>
  </si>
  <si>
    <t>Стоимость кв. метра аренды  в вашем городе</t>
  </si>
  <si>
    <t>Количество продавцов</t>
  </si>
  <si>
    <t>Средняя зарплата продавца в вашем городе</t>
  </si>
  <si>
    <t>Средний чек</t>
  </si>
  <si>
    <t>Продаж в день</t>
  </si>
  <si>
    <t>ИЗГОТОВЛЕНИЕ ОСТРОВКА</t>
  </si>
  <si>
    <t>Брендирование</t>
  </si>
  <si>
    <t>Изготовление мебели</t>
  </si>
  <si>
    <t>Закупка оборудования</t>
  </si>
  <si>
    <t>ПЕРВОНАЧАЛЬНЫЕ РАСХОДЫ НА ОТКРЫТИЕ ТОЧКИ</t>
  </si>
  <si>
    <t xml:space="preserve">паушальный взнос зависит от города </t>
  </si>
  <si>
    <t>КУХНЯ</t>
  </si>
  <si>
    <t>Продукты для старта</t>
  </si>
  <si>
    <t>Дератизация</t>
  </si>
  <si>
    <t>В зависимости от курса доллара</t>
  </si>
  <si>
    <t xml:space="preserve">ЕЖЕМЕСЯЧНЫЕ РАСХОДЫ </t>
  </si>
  <si>
    <t>Ежедневные продажи</t>
  </si>
  <si>
    <t>Кухня</t>
  </si>
  <si>
    <t>Закуп продуктов и бара</t>
  </si>
  <si>
    <t>РЕГИСТРАЦИЯ ЮР.ЛИЦА</t>
  </si>
  <si>
    <t>в зависимости от ценовой политики по городу</t>
  </si>
  <si>
    <t>Печать, оклейка островка.</t>
  </si>
  <si>
    <t>Бытовая техника, посуда для кухни и бара</t>
  </si>
  <si>
    <t xml:space="preserve">ЕЖЕМЕСЯЧНЫЕ ДОХОДЫ </t>
  </si>
  <si>
    <t>НЕПРЕДВИД. РАСХОДЫ (7%)</t>
  </si>
  <si>
    <t>Пенсионный</t>
  </si>
  <si>
    <t>Площадь м2</t>
  </si>
  <si>
    <t>РАСЧЕТ ФИНАНСОВОГО ПЛАНА ДЛЯ ФРАНЧАЙЗИ ПО ЗАПУСКУ ТОЧКИ ПРОДАЖ GIVE ME WAFFLE</t>
  </si>
  <si>
    <t>Паушальный взнос зависит от города и количества точек. Уточните паушальный взнос в вашем городе и введите его сюда, чтобы произвести точные расчеты.</t>
  </si>
  <si>
    <t>Роялти зависит от города и количества точек. Уточните объем роялти и введите его сюда, чтобы произвести точные расчеты.</t>
  </si>
  <si>
    <t>Укажите, с какого числа Вы сможете полноценно заняться проектом. Обычно уходит около 3 недель для запуска одной точки</t>
  </si>
  <si>
    <t>Минимальная необходимая площадь торговой точки 6 м2</t>
  </si>
  <si>
    <t xml:space="preserve">Минимальное количество персонала на точку в одной смене - 1 повар, 1 бариста. </t>
  </si>
  <si>
    <t>Укажите среднюю зарплату повара и бариста в вашем городе. Средняя зарплата в городах-миллиониках 20000 руб.</t>
  </si>
  <si>
    <t xml:space="preserve">Средний чек включается в себя покупку одной полной вафли и одного напитка. </t>
  </si>
  <si>
    <t xml:space="preserve">Укажите среднее ожидаемое количество продаж, исходя из анализа проходимости места. Среднее время приготовления вафли - 3-5 минут. Количество вафельниц, работающих одновременно на точке - 2 шт. </t>
  </si>
  <si>
    <t>Расчет зависит от квадратуры помещения</t>
  </si>
  <si>
    <t>При условии, что кофемашина в аренде</t>
  </si>
  <si>
    <t>Продукты для кухни и бара + расходники и брендированая упаковка</t>
  </si>
  <si>
    <t>в соответствии с количеством сотрудников</t>
  </si>
  <si>
    <t>Система учета</t>
  </si>
  <si>
    <t>салфетки, трубочки, ложки, мыло и тд</t>
  </si>
  <si>
    <t>Аренда. Обеспечительный взнос</t>
  </si>
  <si>
    <t>ЕНВД от количества трудоустроенных сотрудников</t>
  </si>
  <si>
    <t>Изготовление торговой точки, шкафов, столешницы. Цена зависит от квадратуры</t>
  </si>
  <si>
    <t>Введите свои исходные данные, чтобы рассчитать финансовые показатели</t>
  </si>
  <si>
    <t>Сотрудники</t>
  </si>
  <si>
    <t>ДАТА ОТКРЫТИЯ ТОРГОВОЙ ТОЧКИ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</si>
</sst>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 руб.]"/>
    <numFmt numFmtId="173" formatCode="d&quot;-&quot;mmm&quot;-&quot;yyyy"/>
    <numFmt numFmtId="174" formatCode="#,##0.00\ &quot;₽&quot;"/>
    <numFmt numFmtId="175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Trebuchet MS"/>
      <family val="2"/>
    </font>
    <font>
      <i/>
      <sz val="10"/>
      <color indexed="55"/>
      <name val="Arial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i/>
      <sz val="12"/>
      <color indexed="55"/>
      <name val="Trebuchet MS"/>
      <family val="2"/>
    </font>
    <font>
      <b/>
      <sz val="12"/>
      <color indexed="8"/>
      <name val="Trebuchet MS"/>
      <family val="2"/>
    </font>
    <font>
      <i/>
      <sz val="10"/>
      <color indexed="55"/>
      <name val="Trebuchet MS"/>
      <family val="2"/>
    </font>
    <font>
      <sz val="11"/>
      <color indexed="8"/>
      <name val="Trebuchet MS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b/>
      <sz val="14"/>
      <color indexed="9"/>
      <name val="Arial"/>
      <family val="2"/>
    </font>
    <font>
      <b/>
      <sz val="11"/>
      <color indexed="8"/>
      <name val="Trebuchet MS"/>
      <family val="2"/>
    </font>
    <font>
      <b/>
      <sz val="10"/>
      <color indexed="9"/>
      <name val="Arial"/>
      <family val="2"/>
    </font>
    <font>
      <i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980000"/>
      <name val="Arial"/>
      <family val="2"/>
    </font>
    <font>
      <b/>
      <sz val="14"/>
      <color rgb="FFFF0000"/>
      <name val="Arial"/>
      <family val="2"/>
    </font>
    <font>
      <b/>
      <sz val="14"/>
      <color rgb="FFFFFFFF"/>
      <name val="Trebuchet MS"/>
      <family val="2"/>
    </font>
    <font>
      <i/>
      <sz val="10"/>
      <color rgb="FF999999"/>
      <name val="Arial"/>
      <family val="2"/>
    </font>
    <font>
      <b/>
      <sz val="10"/>
      <color rgb="FFFF0000"/>
      <name val="Trebuchet MS"/>
      <family val="2"/>
    </font>
    <font>
      <b/>
      <sz val="12"/>
      <color rgb="FFFF0000"/>
      <name val="Trebuchet MS"/>
      <family val="2"/>
    </font>
    <font>
      <i/>
      <sz val="12"/>
      <color rgb="FF999999"/>
      <name val="Trebuchet MS"/>
      <family val="2"/>
    </font>
    <font>
      <b/>
      <sz val="12"/>
      <color rgb="FF000000"/>
      <name val="Trebuchet MS"/>
      <family val="2"/>
    </font>
    <font>
      <i/>
      <sz val="10"/>
      <color rgb="FF999999"/>
      <name val="Trebuchet MS"/>
      <family val="2"/>
    </font>
    <font>
      <sz val="11"/>
      <color rgb="FF000000"/>
      <name val="Trebuchet MS"/>
      <family val="2"/>
    </font>
    <font>
      <sz val="14"/>
      <color rgb="FFFFFFFF"/>
      <name val="Arial"/>
      <family val="2"/>
    </font>
    <font>
      <i/>
      <sz val="10"/>
      <color theme="0" tint="-0.3499799966812134"/>
      <name val="Arial"/>
      <family val="2"/>
    </font>
    <font>
      <b/>
      <sz val="12"/>
      <color rgb="FFFFFFFF"/>
      <name val="Trebuchet MS"/>
      <family val="2"/>
    </font>
    <font>
      <b/>
      <sz val="14"/>
      <color rgb="FFFFFFFF"/>
      <name val="Arial"/>
      <family val="2"/>
    </font>
    <font>
      <b/>
      <sz val="11"/>
      <color rgb="FF000000"/>
      <name val="Trebuchet MS"/>
      <family val="2"/>
    </font>
    <font>
      <b/>
      <sz val="10"/>
      <color rgb="FFFFFFFF"/>
      <name val="Arial"/>
      <family val="2"/>
    </font>
    <font>
      <i/>
      <sz val="11"/>
      <color rgb="FF999999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60" fillId="3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1" fillId="33" borderId="0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vertical="top" wrapText="1"/>
    </xf>
    <xf numFmtId="0" fontId="6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3" fillId="0" borderId="0" xfId="0" applyFont="1" applyBorder="1" applyAlignment="1">
      <alignment wrapText="1"/>
    </xf>
    <xf numFmtId="0" fontId="63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71" fillId="0" borderId="0" xfId="0" applyFont="1" applyBorder="1" applyAlignment="1">
      <alignment/>
    </xf>
    <xf numFmtId="0" fontId="62" fillId="34" borderId="0" xfId="0" applyFont="1" applyFill="1" applyBorder="1" applyAlignment="1">
      <alignment/>
    </xf>
    <xf numFmtId="173" fontId="67" fillId="35" borderId="0" xfId="0" applyNumberFormat="1" applyFont="1" applyFill="1" applyBorder="1" applyAlignment="1">
      <alignment/>
    </xf>
    <xf numFmtId="173" fontId="72" fillId="34" borderId="0" xfId="0" applyNumberFormat="1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73" fillId="36" borderId="0" xfId="0" applyFont="1" applyFill="1" applyBorder="1" applyAlignment="1">
      <alignment horizontal="left"/>
    </xf>
    <xf numFmtId="0" fontId="70" fillId="36" borderId="0" xfId="0" applyFont="1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72" fontId="6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/>
    </xf>
    <xf numFmtId="172" fontId="6" fillId="38" borderId="0" xfId="0" applyNumberFormat="1" applyFont="1" applyFill="1" applyBorder="1" applyAlignment="1">
      <alignment horizontal="right"/>
    </xf>
    <xf numFmtId="0" fontId="0" fillId="38" borderId="0" xfId="0" applyFont="1" applyFill="1" applyBorder="1" applyAlignment="1">
      <alignment/>
    </xf>
    <xf numFmtId="0" fontId="5" fillId="39" borderId="0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172" fontId="6" fillId="39" borderId="0" xfId="0" applyNumberFormat="1" applyFont="1" applyFill="1" applyBorder="1" applyAlignment="1">
      <alignment horizontal="right"/>
    </xf>
    <xf numFmtId="0" fontId="0" fillId="39" borderId="0" xfId="0" applyFont="1" applyFill="1" applyBorder="1" applyAlignment="1">
      <alignment/>
    </xf>
    <xf numFmtId="0" fontId="68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left" vertical="top"/>
    </xf>
    <xf numFmtId="0" fontId="3" fillId="40" borderId="10" xfId="0" applyFont="1" applyFill="1" applyBorder="1" applyAlignment="1">
      <alignment vertical="center" wrapText="1"/>
    </xf>
    <xf numFmtId="172" fontId="4" fillId="41" borderId="10" xfId="0" applyNumberFormat="1" applyFont="1" applyFill="1" applyBorder="1" applyAlignment="1">
      <alignment/>
    </xf>
    <xf numFmtId="173" fontId="74" fillId="41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/>
    </xf>
    <xf numFmtId="1" fontId="4" fillId="41" borderId="10" xfId="0" applyNumberFormat="1" applyFont="1" applyFill="1" applyBorder="1" applyAlignment="1">
      <alignment wrapText="1"/>
    </xf>
    <xf numFmtId="0" fontId="6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2" fillId="42" borderId="0" xfId="0" applyFont="1" applyFill="1" applyBorder="1" applyAlignment="1">
      <alignment/>
    </xf>
    <xf numFmtId="0" fontId="75" fillId="42" borderId="0" xfId="0" applyFont="1" applyFill="1" applyBorder="1" applyAlignment="1">
      <alignment/>
    </xf>
    <xf numFmtId="172" fontId="62" fillId="34" borderId="10" xfId="0" applyNumberFormat="1" applyFont="1" applyFill="1" applyBorder="1" applyAlignment="1">
      <alignment/>
    </xf>
    <xf numFmtId="172" fontId="69" fillId="35" borderId="10" xfId="0" applyNumberFormat="1" applyFont="1" applyFill="1" applyBorder="1" applyAlignment="1">
      <alignment horizontal="right"/>
    </xf>
    <xf numFmtId="172" fontId="67" fillId="35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174" fontId="8" fillId="0" borderId="0" xfId="0" applyNumberFormat="1" applyFont="1" applyBorder="1" applyAlignment="1">
      <alignment/>
    </xf>
    <xf numFmtId="0" fontId="76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4" fillId="41" borderId="10" xfId="0" applyNumberFormat="1" applyFont="1" applyFill="1" applyBorder="1" applyAlignment="1">
      <alignment wrapText="1"/>
    </xf>
    <xf numFmtId="0" fontId="72" fillId="34" borderId="0" xfId="0" applyFont="1" applyFill="1" applyBorder="1" applyAlignment="1">
      <alignment horizontal="left" wrapText="1"/>
    </xf>
    <xf numFmtId="0" fontId="68" fillId="0" borderId="0" xfId="0" applyFont="1" applyBorder="1" applyAlignment="1">
      <alignment horizontal="left" vertical="top" wrapText="1"/>
    </xf>
    <xf numFmtId="0" fontId="67" fillId="35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 horizontal="left"/>
    </xf>
    <xf numFmtId="0" fontId="69" fillId="35" borderId="10" xfId="0" applyFont="1" applyFill="1" applyBorder="1" applyAlignment="1">
      <alignment horizontal="right" indent="10"/>
    </xf>
    <xf numFmtId="0" fontId="67" fillId="35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80" zoomScaleNormal="80" zoomScalePageLayoutView="0" workbookViewId="0" topLeftCell="A46">
      <selection activeCell="E30" sqref="E30"/>
    </sheetView>
  </sheetViews>
  <sheetFormatPr defaultColWidth="14.421875" defaultRowHeight="15.75" customHeight="1"/>
  <cols>
    <col min="1" max="1" width="7.421875" style="0" customWidth="1"/>
    <col min="2" max="2" width="38.57421875" style="0" customWidth="1"/>
    <col min="3" max="3" width="34.00390625" style="0" customWidth="1"/>
    <col min="4" max="4" width="23.28125" style="0" customWidth="1"/>
    <col min="5" max="5" width="47.28125" style="0" customWidth="1"/>
    <col min="6" max="6" width="4.28125" style="0" customWidth="1"/>
    <col min="7" max="7" width="81.421875" style="0" customWidth="1"/>
    <col min="8" max="8" width="14.421875" style="0" customWidth="1"/>
    <col min="9" max="9" width="25.7109375" style="0" customWidth="1"/>
  </cols>
  <sheetData>
    <row r="1" spans="1:5" ht="23.25">
      <c r="A1" s="1"/>
      <c r="B1" s="26" t="s">
        <v>59</v>
      </c>
      <c r="D1" s="2"/>
      <c r="E1" s="3"/>
    </row>
    <row r="2" spans="1:5" ht="18">
      <c r="A2" s="4"/>
      <c r="B2" s="4"/>
      <c r="C2" s="5"/>
      <c r="D2" s="4"/>
      <c r="E2" s="4"/>
    </row>
    <row r="3" spans="1:4" ht="24.75" customHeight="1">
      <c r="A3" s="6"/>
      <c r="B3" s="58" t="s">
        <v>1</v>
      </c>
      <c r="C3" s="59"/>
      <c r="D3" s="7"/>
    </row>
    <row r="4" spans="1:4" ht="22.5" customHeight="1">
      <c r="A4" s="8"/>
      <c r="B4" s="8" t="s">
        <v>77</v>
      </c>
      <c r="C4" s="9"/>
      <c r="D4" s="10"/>
    </row>
    <row r="5" spans="1:5" ht="53.25" customHeight="1">
      <c r="A5" s="11"/>
      <c r="B5" s="49" t="s">
        <v>4</v>
      </c>
      <c r="C5" s="50">
        <v>199000</v>
      </c>
      <c r="D5" s="74" t="s">
        <v>60</v>
      </c>
      <c r="E5" s="74"/>
    </row>
    <row r="6" spans="1:5" ht="46.5" customHeight="1">
      <c r="A6" s="13"/>
      <c r="B6" s="49" t="s">
        <v>5</v>
      </c>
      <c r="C6" s="72">
        <v>10000</v>
      </c>
      <c r="D6" s="74" t="s">
        <v>61</v>
      </c>
      <c r="E6" s="74"/>
    </row>
    <row r="7" spans="1:5" ht="46.5" customHeight="1">
      <c r="A7" s="13"/>
      <c r="B7" s="49" t="s">
        <v>7</v>
      </c>
      <c r="C7" s="51">
        <v>42401</v>
      </c>
      <c r="D7" s="74" t="s">
        <v>62</v>
      </c>
      <c r="E7" s="74"/>
    </row>
    <row r="8" spans="1:5" ht="34.5" customHeight="1">
      <c r="A8" s="13"/>
      <c r="B8" s="52" t="s">
        <v>58</v>
      </c>
      <c r="C8" s="53">
        <v>6</v>
      </c>
      <c r="D8" s="74" t="s">
        <v>63</v>
      </c>
      <c r="E8" s="74"/>
    </row>
    <row r="9" spans="1:5" ht="33.75" customHeight="1">
      <c r="A9" s="15"/>
      <c r="B9" s="49" t="s">
        <v>32</v>
      </c>
      <c r="C9" s="53">
        <v>5000</v>
      </c>
      <c r="D9" s="46" t="s">
        <v>10</v>
      </c>
      <c r="E9" s="47"/>
    </row>
    <row r="10" spans="1:5" ht="16.5">
      <c r="A10" s="15"/>
      <c r="B10" s="49" t="s">
        <v>33</v>
      </c>
      <c r="C10" s="53">
        <v>4</v>
      </c>
      <c r="D10" s="48" t="s">
        <v>64</v>
      </c>
      <c r="E10" s="47"/>
    </row>
    <row r="11" spans="1:5" ht="50.25" customHeight="1">
      <c r="A11" s="13"/>
      <c r="B11" s="49" t="s">
        <v>34</v>
      </c>
      <c r="C11" s="53">
        <v>18000</v>
      </c>
      <c r="D11" s="74" t="s">
        <v>65</v>
      </c>
      <c r="E11" s="74"/>
    </row>
    <row r="12" spans="1:5" ht="50.25" customHeight="1">
      <c r="A12" s="13"/>
      <c r="B12" s="49" t="s">
        <v>35</v>
      </c>
      <c r="C12" s="53">
        <v>200</v>
      </c>
      <c r="D12" s="74" t="s">
        <v>66</v>
      </c>
      <c r="E12" s="74"/>
    </row>
    <row r="13" spans="1:5" ht="58.5" customHeight="1">
      <c r="A13" s="11"/>
      <c r="B13" s="49" t="s">
        <v>36</v>
      </c>
      <c r="C13" s="54">
        <v>70</v>
      </c>
      <c r="D13" s="74" t="s">
        <v>67</v>
      </c>
      <c r="E13" s="74"/>
    </row>
    <row r="14" spans="1:4" ht="15">
      <c r="A14" s="4"/>
      <c r="D14" s="12"/>
    </row>
    <row r="15" spans="1:5" ht="24" customHeight="1">
      <c r="A15" s="4"/>
      <c r="B15" s="4"/>
      <c r="D15" s="4"/>
      <c r="E15" s="4"/>
    </row>
    <row r="16" spans="1:24" ht="22.5" customHeight="1">
      <c r="A16" s="16"/>
      <c r="B16" s="31"/>
      <c r="C16" s="32" t="s">
        <v>12</v>
      </c>
      <c r="D16" s="32"/>
      <c r="E16" s="32"/>
      <c r="F16" s="3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5" ht="12.75">
      <c r="A17" s="4"/>
      <c r="B17" s="4"/>
      <c r="C17" s="18"/>
      <c r="D17" s="4"/>
      <c r="E17" s="4"/>
    </row>
    <row r="18" spans="1:6" ht="20.25" customHeight="1">
      <c r="A18" s="19"/>
      <c r="B18" s="34" t="s">
        <v>41</v>
      </c>
      <c r="C18" s="35"/>
      <c r="D18" s="36">
        <f>SUM(D20:D32)</f>
        <v>464010</v>
      </c>
      <c r="E18" s="35"/>
      <c r="F18" s="37"/>
    </row>
    <row r="19" spans="1:5" ht="6.75" customHeight="1">
      <c r="A19" s="20"/>
      <c r="B19" s="20"/>
      <c r="C19" s="21"/>
      <c r="D19" s="21"/>
      <c r="E19" s="4"/>
    </row>
    <row r="20" spans="1:5" ht="18" customHeight="1">
      <c r="A20" s="20"/>
      <c r="B20" s="63" t="s">
        <v>13</v>
      </c>
      <c r="C20" s="64"/>
      <c r="D20" s="64">
        <f>C5</f>
        <v>199000</v>
      </c>
      <c r="E20" s="25" t="s">
        <v>42</v>
      </c>
    </row>
    <row r="21" spans="1:5" ht="18" customHeight="1">
      <c r="A21" s="20"/>
      <c r="B21" s="63" t="s">
        <v>51</v>
      </c>
      <c r="C21" s="64"/>
      <c r="D21" s="64">
        <v>5000</v>
      </c>
      <c r="E21" s="25" t="s">
        <v>52</v>
      </c>
    </row>
    <row r="22" spans="1:5" ht="27.75" customHeight="1">
      <c r="A22" s="20"/>
      <c r="B22" s="63" t="s">
        <v>15</v>
      </c>
      <c r="C22" s="71" t="s">
        <v>74</v>
      </c>
      <c r="D22" s="64">
        <f>C8*C9</f>
        <v>30000</v>
      </c>
      <c r="E22" s="24" t="s">
        <v>68</v>
      </c>
    </row>
    <row r="23" spans="1:5" ht="18" customHeight="1">
      <c r="A23" s="20"/>
      <c r="B23" s="63"/>
      <c r="C23" s="71"/>
      <c r="D23" s="65"/>
      <c r="E23" s="7"/>
    </row>
    <row r="24" spans="1:5" ht="18" customHeight="1">
      <c r="A24" s="20"/>
      <c r="B24" s="63" t="s">
        <v>37</v>
      </c>
      <c r="C24" s="66"/>
      <c r="D24" s="65"/>
      <c r="E24" s="7"/>
    </row>
    <row r="25" spans="1:5" ht="18" customHeight="1">
      <c r="A25" s="22"/>
      <c r="B25" s="66"/>
      <c r="C25" s="56" t="s">
        <v>39</v>
      </c>
      <c r="D25" s="64">
        <f>50000+3750*C8</f>
        <v>72500</v>
      </c>
      <c r="E25" s="25" t="s">
        <v>76</v>
      </c>
    </row>
    <row r="26" spans="1:5" ht="18" customHeight="1">
      <c r="A26" s="22"/>
      <c r="B26" s="66"/>
      <c r="C26" s="67" t="s">
        <v>38</v>
      </c>
      <c r="D26" s="64">
        <f>15000+1750*C8</f>
        <v>25500</v>
      </c>
      <c r="E26" s="25" t="s">
        <v>53</v>
      </c>
    </row>
    <row r="27" spans="2:5" ht="18" customHeight="1">
      <c r="B27" s="56"/>
      <c r="C27" s="56"/>
      <c r="D27" s="56"/>
      <c r="E27" s="7"/>
    </row>
    <row r="28" spans="1:5" ht="18" customHeight="1">
      <c r="A28" s="20"/>
      <c r="B28" s="63" t="s">
        <v>43</v>
      </c>
      <c r="C28" s="66"/>
      <c r="D28" s="64"/>
      <c r="E28" s="4"/>
    </row>
    <row r="29" spans="1:5" ht="18" customHeight="1">
      <c r="A29" s="22"/>
      <c r="B29" s="66"/>
      <c r="C29" s="67" t="s">
        <v>44</v>
      </c>
      <c r="D29" s="64">
        <v>40000</v>
      </c>
      <c r="E29" s="24" t="s">
        <v>69</v>
      </c>
    </row>
    <row r="30" spans="1:5" ht="18" customHeight="1">
      <c r="A30" s="4"/>
      <c r="B30" s="64"/>
      <c r="C30" s="67" t="s">
        <v>40</v>
      </c>
      <c r="D30" s="64">
        <v>75000</v>
      </c>
      <c r="E30" s="24" t="s">
        <v>54</v>
      </c>
    </row>
    <row r="31" spans="1:5" ht="18" customHeight="1">
      <c r="A31" s="4"/>
      <c r="B31" s="64"/>
      <c r="C31" s="67"/>
      <c r="D31" s="64"/>
      <c r="E31" s="4"/>
    </row>
    <row r="32" spans="1:5" ht="18" customHeight="1">
      <c r="A32" s="20"/>
      <c r="B32" s="63" t="s">
        <v>56</v>
      </c>
      <c r="C32" s="56"/>
      <c r="D32" s="64">
        <f>SUM(D22:D31)*0.07</f>
        <v>17010</v>
      </c>
      <c r="E32" s="4"/>
    </row>
    <row r="33" spans="1:5" ht="18" customHeight="1">
      <c r="A33" s="4"/>
      <c r="B33" s="4"/>
      <c r="C33" s="4"/>
      <c r="D33" s="4"/>
      <c r="E33" s="4"/>
    </row>
    <row r="34" ht="18" customHeight="1"/>
    <row r="35" spans="1:6" ht="18" customHeight="1">
      <c r="A35" s="19"/>
      <c r="B35" s="38" t="s">
        <v>47</v>
      </c>
      <c r="C35" s="39"/>
      <c r="D35" s="40">
        <f>SUM(D36:D47)</f>
        <v>289400</v>
      </c>
      <c r="E35" s="39"/>
      <c r="F35" s="41"/>
    </row>
    <row r="36" spans="1:5" ht="18" customHeight="1">
      <c r="A36" s="23"/>
      <c r="B36" s="68" t="s">
        <v>16</v>
      </c>
      <c r="C36" s="67" t="s">
        <v>17</v>
      </c>
      <c r="D36" s="64">
        <f>C8*C9</f>
        <v>30000</v>
      </c>
      <c r="E36" s="25"/>
    </row>
    <row r="37" spans="1:5" ht="18" customHeight="1">
      <c r="A37" s="4"/>
      <c r="B37" s="64"/>
      <c r="C37" s="67" t="s">
        <v>18</v>
      </c>
      <c r="D37" s="64">
        <v>8000</v>
      </c>
      <c r="E37" s="7" t="s">
        <v>19</v>
      </c>
    </row>
    <row r="38" spans="1:5" ht="18" customHeight="1">
      <c r="A38" s="23"/>
      <c r="B38" s="68"/>
      <c r="C38" s="67" t="s">
        <v>20</v>
      </c>
      <c r="D38" s="64">
        <v>1200</v>
      </c>
      <c r="E38" s="7" t="s">
        <v>21</v>
      </c>
    </row>
    <row r="39" spans="1:6" ht="18" customHeight="1">
      <c r="A39" s="23"/>
      <c r="B39" s="68"/>
      <c r="C39" s="67" t="s">
        <v>22</v>
      </c>
      <c r="D39" s="69">
        <f>D49*0.025</f>
        <v>10500</v>
      </c>
      <c r="E39" s="7" t="s">
        <v>73</v>
      </c>
      <c r="F39" s="14"/>
    </row>
    <row r="40" spans="1:5" ht="18" customHeight="1">
      <c r="A40" s="23"/>
      <c r="B40" s="68"/>
      <c r="C40" s="67" t="s">
        <v>45</v>
      </c>
      <c r="D40" s="64">
        <v>300</v>
      </c>
      <c r="E40" s="7"/>
    </row>
    <row r="41" spans="1:5" ht="18" customHeight="1">
      <c r="A41" s="23"/>
      <c r="B41" s="68" t="s">
        <v>23</v>
      </c>
      <c r="C41" s="67" t="s">
        <v>78</v>
      </c>
      <c r="D41" s="64">
        <f>C11*C10</f>
        <v>72000</v>
      </c>
      <c r="E41" s="25" t="s">
        <v>71</v>
      </c>
    </row>
    <row r="42" spans="1:5" ht="18" customHeight="1">
      <c r="A42" s="23"/>
      <c r="B42" s="68"/>
      <c r="C42" s="67" t="s">
        <v>24</v>
      </c>
      <c r="D42" s="64">
        <v>2500</v>
      </c>
      <c r="E42" s="25" t="s">
        <v>57</v>
      </c>
    </row>
    <row r="43" spans="1:5" ht="18" customHeight="1">
      <c r="A43" s="23"/>
      <c r="B43" s="68"/>
      <c r="C43" s="67" t="s">
        <v>72</v>
      </c>
      <c r="D43" s="64">
        <v>2300</v>
      </c>
      <c r="E43" s="25" t="s">
        <v>46</v>
      </c>
    </row>
    <row r="44" spans="1:5" ht="18" customHeight="1">
      <c r="A44" s="23"/>
      <c r="B44" s="68" t="s">
        <v>25</v>
      </c>
      <c r="C44" s="67" t="s">
        <v>26</v>
      </c>
      <c r="D44" s="64">
        <v>5000</v>
      </c>
      <c r="E44" s="7" t="s">
        <v>27</v>
      </c>
    </row>
    <row r="45" spans="1:5" ht="18" customHeight="1">
      <c r="A45" s="23"/>
      <c r="B45" s="68" t="s">
        <v>49</v>
      </c>
      <c r="C45" s="67" t="s">
        <v>50</v>
      </c>
      <c r="D45" s="64">
        <f>(D50*35)/100</f>
        <v>147000</v>
      </c>
      <c r="E45" s="25" t="s">
        <v>70</v>
      </c>
    </row>
    <row r="46" spans="1:5" ht="18" customHeight="1">
      <c r="A46" s="4"/>
      <c r="B46" s="68" t="s">
        <v>28</v>
      </c>
      <c r="C46" s="64" t="s">
        <v>29</v>
      </c>
      <c r="D46" s="66">
        <v>600</v>
      </c>
      <c r="E46" s="27" t="s">
        <v>75</v>
      </c>
    </row>
    <row r="47" spans="1:5" ht="18" customHeight="1">
      <c r="A47" s="4"/>
      <c r="B47" s="68" t="s">
        <v>30</v>
      </c>
      <c r="C47" s="67" t="s">
        <v>31</v>
      </c>
      <c r="D47" s="69">
        <f>C6</f>
        <v>10000</v>
      </c>
      <c r="E47" s="27" t="s">
        <v>14</v>
      </c>
    </row>
    <row r="48" spans="1:5" ht="18" customHeight="1">
      <c r="A48" s="4"/>
      <c r="B48" s="4"/>
      <c r="C48" s="18"/>
      <c r="D48" s="4"/>
      <c r="E48" s="4"/>
    </row>
    <row r="49" spans="1:6" ht="18" customHeight="1">
      <c r="A49" s="19"/>
      <c r="B49" s="42" t="s">
        <v>55</v>
      </c>
      <c r="C49" s="43"/>
      <c r="D49" s="44">
        <f>SUM(D50)</f>
        <v>420000</v>
      </c>
      <c r="E49" s="43"/>
      <c r="F49" s="45"/>
    </row>
    <row r="50" spans="1:5" s="56" customFormat="1" ht="18" customHeight="1">
      <c r="A50" s="68"/>
      <c r="B50" s="68"/>
      <c r="C50" s="67" t="s">
        <v>48</v>
      </c>
      <c r="D50" s="64">
        <f>C12*C13*30</f>
        <v>420000</v>
      </c>
      <c r="E50" s="70"/>
    </row>
    <row r="53" spans="2:4" ht="20.25" customHeight="1">
      <c r="B53" s="28" t="s">
        <v>0</v>
      </c>
      <c r="C53" s="28"/>
      <c r="D53" s="28"/>
    </row>
    <row r="54" ht="22.5" customHeight="1">
      <c r="B54" s="8" t="s">
        <v>2</v>
      </c>
    </row>
    <row r="55" spans="2:4" ht="38.25" customHeight="1">
      <c r="B55" s="75" t="s">
        <v>3</v>
      </c>
      <c r="C55" s="75"/>
      <c r="D55" s="62">
        <f>D18</f>
        <v>464010</v>
      </c>
    </row>
    <row r="56" spans="2:4" ht="11.25" customHeight="1">
      <c r="B56" s="55"/>
      <c r="C56" s="47"/>
      <c r="D56" s="13"/>
    </row>
    <row r="57" spans="2:4" s="57" customFormat="1" ht="34.5" customHeight="1">
      <c r="B57" s="76" t="s">
        <v>6</v>
      </c>
      <c r="C57" s="76"/>
      <c r="D57" s="60">
        <f>D59-D58-D60</f>
        <v>130600</v>
      </c>
    </row>
    <row r="58" spans="2:4" ht="18.75" customHeight="1">
      <c r="B58" s="77" t="s">
        <v>8</v>
      </c>
      <c r="C58" s="77"/>
      <c r="D58" s="61">
        <f>D35</f>
        <v>289400</v>
      </c>
    </row>
    <row r="59" spans="2:4" ht="20.25" customHeight="1">
      <c r="B59" s="77" t="s">
        <v>9</v>
      </c>
      <c r="C59" s="77"/>
      <c r="D59" s="61">
        <f>D49</f>
        <v>420000</v>
      </c>
    </row>
    <row r="60" spans="2:4" ht="15.75" customHeight="1">
      <c r="B60" s="55"/>
      <c r="C60" s="47"/>
      <c r="D60" s="13"/>
    </row>
    <row r="61" spans="2:4" ht="15.75" customHeight="1">
      <c r="B61" s="55"/>
      <c r="C61" s="47"/>
      <c r="D61" s="13"/>
    </row>
    <row r="62" spans="2:4" ht="18.75" customHeight="1">
      <c r="B62" s="78" t="s">
        <v>79</v>
      </c>
      <c r="C62" s="78"/>
      <c r="D62" s="29">
        <f>_XLL.ДАТАМЕС(C7,1)</f>
        <v>42430</v>
      </c>
    </row>
    <row r="63" spans="2:3" ht="15.75" customHeight="1">
      <c r="B63" s="47"/>
      <c r="C63" s="47"/>
    </row>
    <row r="64" spans="2:4" ht="36" customHeight="1">
      <c r="B64" s="73" t="s">
        <v>11</v>
      </c>
      <c r="C64" s="73"/>
      <c r="D64" s="30">
        <f>_XLL.ДАТАМЕС(D62,D55/D57)</f>
        <v>42522</v>
      </c>
    </row>
  </sheetData>
  <sheetProtection/>
  <mergeCells count="13">
    <mergeCell ref="D5:E5"/>
    <mergeCell ref="D6:E6"/>
    <mergeCell ref="D7:E7"/>
    <mergeCell ref="D8:E8"/>
    <mergeCell ref="D11:E11"/>
    <mergeCell ref="D12:E12"/>
    <mergeCell ref="B64:C64"/>
    <mergeCell ref="D13:E13"/>
    <mergeCell ref="B55:C55"/>
    <mergeCell ref="B57:C57"/>
    <mergeCell ref="B58:C58"/>
    <mergeCell ref="B59:C59"/>
    <mergeCell ref="B62:C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Инфоком</cp:lastModifiedBy>
  <dcterms:created xsi:type="dcterms:W3CDTF">2015-10-27T04:57:52Z</dcterms:created>
  <dcterms:modified xsi:type="dcterms:W3CDTF">2016-03-31T04:01:52Z</dcterms:modified>
  <cp:category/>
  <cp:version/>
  <cp:contentType/>
  <cp:contentStatus/>
</cp:coreProperties>
</file>